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CONTRACT'!$A$1:$G$40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<sst xmlns="http://schemas.openxmlformats.org/spreadsheetml/2006/main" count="79" uniqueCount="67">
  <si>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</si>
  <si>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</si>
  <si>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</si>
  <si>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</si>
  <si>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</si>
  <si>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</si>
  <si>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</si>
  <si>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</si>
  <si>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</si>
  <si>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</si>
  <si>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</si>
  <si>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</si>
  <si>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</si>
  <si>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</si>
  <si>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</si>
  <si>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</si>
  <si>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</si>
  <si>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</si>
  <si>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</si>
  <si>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</si>
  <si>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</si>
  <si>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</si>
  <si>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</si>
  <si>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</si>
  <si>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</si>
  <si>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</si>
  <si>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</si>
  <si>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</si>
  <si>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</si>
  <si>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</si>
  <si>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</si>
  <si>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</si>
  <si>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</si>
  <si>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</si>
  <si>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</si>
  <si>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</si>
  <si>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</si>
  <si>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</si>
  <si>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</si>
  <si>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</si>
  <si>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</si>
  <si>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</si>
  <si>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</si>
  <si>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</si>
  <si>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</si>
  <si>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</si>
  <si>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</si>
  <si>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</si>
  <si>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</si>
  <si>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</si>
  <si>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</si>
  <si>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</si>
  <si>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</si>
  <si>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</si>
  <si>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</si>
  <si>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</si>
  <si>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</si>
  <si>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</si>
  <si>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</si>
  <si>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</si>
  <si>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</si>
  <si>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</si>
  <si>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IANUARIE 2024</t>
  </si>
  <si>
    <t>TOTAL TRIM.I 2024</t>
  </si>
  <si>
    <t>TOTAL 2024</t>
  </si>
  <si>
    <t>SITUATIA VALORILOR DE CONTRACT 2024</t>
  </si>
  <si>
    <t>FEBRUARIE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</si>
</sst>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SheetLayoutView="100" zoomScalePageLayoutView="0" workbookViewId="0" topLeftCell="A1">
      <pane xSplit="3" ySplit="5" topLeftCell="D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6" sqref="F56"/>
    </sheetView>
  </sheetViews>
  <sheetFormatPr defaultColWidth="9.140625" defaultRowHeight="12.75"/>
  <cols>
    <col min="1" max="1" width="6.28125" style="14" customWidth="1"/>
    <col min="2" max="2" width="60.00390625" style="14" customWidth="1"/>
    <col min="3" max="3" width="10.00390625" style="14" customWidth="1"/>
    <col min="4" max="5" width="19.28125" style="14" customWidth="1"/>
    <col min="6" max="6" width="19.421875" style="14" customWidth="1"/>
    <col min="7" max="7" width="22.28125" style="14" customWidth="1"/>
    <col min="8" max="8" width="18.140625" style="25" customWidth="1"/>
    <col min="9" max="9" width="10.8515625" style="14" customWidth="1"/>
    <col min="10" max="10" width="12.7109375" style="14" customWidth="1"/>
    <col min="11" max="11" width="11.28125" style="14" customWidth="1"/>
    <col min="12" max="12" width="10.57421875" style="14" customWidth="1"/>
    <col min="13" max="16384" width="9.140625" style="14" customWidth="1"/>
  </cols>
  <sheetData>
    <row r="1" ht="18" customHeight="1"/>
    <row r="2" spans="1:8" s="18" customFormat="1" ht="25.5" customHeight="1">
      <c r="A2" s="27"/>
      <c r="B2" s="18" t="s">
        <v>65</v>
      </c>
      <c r="H2" s="30"/>
    </row>
    <row r="3" spans="1:8" s="18" customFormat="1" ht="22.5" customHeight="1">
      <c r="A3" s="27"/>
      <c r="B3" s="19" t="s">
        <v>19</v>
      </c>
      <c r="C3" s="19"/>
      <c r="D3" s="19"/>
      <c r="E3" s="19"/>
      <c r="F3" s="19"/>
      <c r="G3" s="19"/>
      <c r="H3" s="30"/>
    </row>
    <row r="4" spans="1:7" ht="23.25" customHeight="1">
      <c r="A4" s="21"/>
      <c r="B4" s="22"/>
      <c r="C4" s="22"/>
      <c r="D4" s="22"/>
      <c r="E4" s="22"/>
      <c r="F4" s="22"/>
      <c r="G4" s="22"/>
    </row>
    <row r="5" spans="1:8" s="24" customFormat="1" ht="93" customHeight="1">
      <c r="A5" s="5" t="s">
        <v>0</v>
      </c>
      <c r="B5" s="2" t="s">
        <v>1</v>
      </c>
      <c r="C5" s="16" t="s">
        <v>20</v>
      </c>
      <c r="D5" s="23" t="s">
        <v>62</v>
      </c>
      <c r="E5" s="23" t="s">
        <v>66</v>
      </c>
      <c r="F5" s="23" t="s">
        <v>63</v>
      </c>
      <c r="G5" s="23" t="s">
        <v>64</v>
      </c>
      <c r="H5" s="28"/>
    </row>
    <row r="6" spans="1:10" ht="55.5" customHeight="1">
      <c r="A6" s="13">
        <v>1</v>
      </c>
      <c r="B6" s="17" t="s">
        <v>59</v>
      </c>
      <c r="C6" s="9" t="s">
        <v>52</v>
      </c>
      <c r="D6" s="20">
        <f>232207.49-2.37</f>
        <v>232205.12</v>
      </c>
      <c r="E6" s="20">
        <f>242649.46-2.68</f>
        <v>242646.78</v>
      </c>
      <c r="F6" s="20">
        <f>D6+E6</f>
        <v>474851.9</v>
      </c>
      <c r="G6" s="20">
        <f aca="true" t="shared" si="0" ref="G6:G34">F6</f>
        <v>474851.9</v>
      </c>
      <c r="I6" s="25"/>
      <c r="J6" s="25"/>
    </row>
    <row r="7" spans="1:10" ht="51" customHeight="1">
      <c r="A7" s="13">
        <v>1</v>
      </c>
      <c r="B7" s="17" t="s">
        <v>60</v>
      </c>
      <c r="C7" s="9" t="s">
        <v>52</v>
      </c>
      <c r="D7" s="20">
        <f>32795.13-0.13</f>
        <v>32795</v>
      </c>
      <c r="E7" s="20">
        <f>34268.21-0.21</f>
        <v>34268</v>
      </c>
      <c r="F7" s="20">
        <f aca="true" t="shared" si="1" ref="F7:F34">D7+E7</f>
        <v>67063</v>
      </c>
      <c r="G7" s="20">
        <f t="shared" si="0"/>
        <v>67063</v>
      </c>
      <c r="I7" s="25"/>
      <c r="J7" s="25"/>
    </row>
    <row r="8" spans="1:10" ht="48" customHeight="1">
      <c r="A8" s="13">
        <v>1</v>
      </c>
      <c r="B8" s="17" t="s">
        <v>61</v>
      </c>
      <c r="C8" s="9" t="s">
        <v>52</v>
      </c>
      <c r="D8" s="20">
        <f>27374.44-8.44</f>
        <v>27366</v>
      </c>
      <c r="E8" s="20">
        <f>28604.04-1.04</f>
        <v>28603</v>
      </c>
      <c r="F8" s="20">
        <f t="shared" si="1"/>
        <v>55969</v>
      </c>
      <c r="G8" s="20">
        <f t="shared" si="0"/>
        <v>55969</v>
      </c>
      <c r="I8" s="25"/>
      <c r="J8" s="25"/>
    </row>
    <row r="9" spans="1:9" ht="42" customHeight="1">
      <c r="A9" s="13">
        <v>2</v>
      </c>
      <c r="B9" s="12" t="s">
        <v>7</v>
      </c>
      <c r="C9" s="9" t="s">
        <v>30</v>
      </c>
      <c r="D9" s="20">
        <f>52489.82-3.82</f>
        <v>52486</v>
      </c>
      <c r="E9" s="20">
        <f>54847.55-4.55</f>
        <v>54843</v>
      </c>
      <c r="F9" s="20">
        <f t="shared" si="1"/>
        <v>107329</v>
      </c>
      <c r="G9" s="20">
        <f t="shared" si="0"/>
        <v>107329</v>
      </c>
      <c r="I9" s="25"/>
    </row>
    <row r="10" spans="1:10" ht="39.75" customHeight="1">
      <c r="A10" s="13">
        <v>3</v>
      </c>
      <c r="B10" s="12" t="s">
        <v>39</v>
      </c>
      <c r="C10" s="9" t="s">
        <v>37</v>
      </c>
      <c r="D10" s="20">
        <f>192613.85-1.49</f>
        <v>192612.36000000002</v>
      </c>
      <c r="E10" s="20">
        <f>201289.1-0.98</f>
        <v>201288.12</v>
      </c>
      <c r="F10" s="20">
        <f t="shared" si="1"/>
        <v>393900.48</v>
      </c>
      <c r="G10" s="20">
        <f t="shared" si="0"/>
        <v>393900.48</v>
      </c>
      <c r="I10" s="25"/>
      <c r="J10" s="25"/>
    </row>
    <row r="11" spans="1:10" ht="39.75" customHeight="1">
      <c r="A11" s="13">
        <v>3</v>
      </c>
      <c r="B11" s="12" t="s">
        <v>46</v>
      </c>
      <c r="C11" s="9" t="s">
        <v>37</v>
      </c>
      <c r="D11" s="20">
        <f>8131.02-6.82</f>
        <v>8124.200000000001</v>
      </c>
      <c r="E11" s="20">
        <f>8496.25-8.9</f>
        <v>8487.35</v>
      </c>
      <c r="F11" s="20">
        <f t="shared" si="1"/>
        <v>16611.550000000003</v>
      </c>
      <c r="G11" s="20">
        <f t="shared" si="0"/>
        <v>16611.550000000003</v>
      </c>
      <c r="I11" s="25"/>
      <c r="J11" s="25"/>
    </row>
    <row r="12" spans="1:9" ht="39.75" customHeight="1">
      <c r="A12" s="13">
        <v>4</v>
      </c>
      <c r="B12" s="12" t="s">
        <v>3</v>
      </c>
      <c r="C12" s="9" t="s">
        <v>35</v>
      </c>
      <c r="D12" s="20">
        <f>98556.51-0.15</f>
        <v>98556.36</v>
      </c>
      <c r="E12" s="20">
        <f>102995.18-0.76</f>
        <v>102994.42</v>
      </c>
      <c r="F12" s="20">
        <f t="shared" si="1"/>
        <v>201550.78</v>
      </c>
      <c r="G12" s="20">
        <f t="shared" si="0"/>
        <v>201550.78</v>
      </c>
      <c r="I12" s="25"/>
    </row>
    <row r="13" spans="1:9" ht="39.75" customHeight="1">
      <c r="A13" s="13">
        <v>5</v>
      </c>
      <c r="B13" s="33" t="s">
        <v>40</v>
      </c>
      <c r="C13" s="10" t="s">
        <v>41</v>
      </c>
      <c r="D13" s="20">
        <f>50705.44-25.24</f>
        <v>50680.200000000004</v>
      </c>
      <c r="E13" s="20">
        <f>52994.74-27.54</f>
        <v>52967.2</v>
      </c>
      <c r="F13" s="20">
        <f t="shared" si="1"/>
        <v>103647.4</v>
      </c>
      <c r="G13" s="20">
        <f t="shared" si="0"/>
        <v>103647.4</v>
      </c>
      <c r="I13" s="25"/>
    </row>
    <row r="14" spans="1:10" ht="39.75" customHeight="1">
      <c r="A14" s="13">
        <v>6</v>
      </c>
      <c r="B14" s="12" t="s">
        <v>4</v>
      </c>
      <c r="C14" s="9" t="s">
        <v>28</v>
      </c>
      <c r="D14" s="20">
        <f>60462.67-0.07</f>
        <v>60462.6</v>
      </c>
      <c r="E14" s="20">
        <f>63190.24-0.3</f>
        <v>63189.939999999995</v>
      </c>
      <c r="F14" s="20">
        <f t="shared" si="1"/>
        <v>123652.54</v>
      </c>
      <c r="G14" s="20">
        <f t="shared" si="0"/>
        <v>123652.54</v>
      </c>
      <c r="I14" s="25"/>
      <c r="J14" s="25"/>
    </row>
    <row r="15" spans="1:9" ht="39.75" customHeight="1">
      <c r="A15" s="13">
        <v>7</v>
      </c>
      <c r="B15" s="34" t="s">
        <v>18</v>
      </c>
      <c r="C15" s="10" t="s">
        <v>34</v>
      </c>
      <c r="D15" s="20">
        <f>102563.75-1.16</f>
        <v>102562.59</v>
      </c>
      <c r="E15" s="20">
        <f>107182.41-2.73</f>
        <v>107179.68000000001</v>
      </c>
      <c r="F15" s="20">
        <f t="shared" si="1"/>
        <v>209742.27000000002</v>
      </c>
      <c r="G15" s="20">
        <f t="shared" si="0"/>
        <v>209742.27000000002</v>
      </c>
      <c r="I15" s="25"/>
    </row>
    <row r="16" spans="1:9" ht="57.75" customHeight="1">
      <c r="A16" s="13">
        <v>8</v>
      </c>
      <c r="B16" s="34" t="s">
        <v>50</v>
      </c>
      <c r="C16" s="10" t="s">
        <v>47</v>
      </c>
      <c r="D16" s="20">
        <f>174005.62-0.05</f>
        <v>174005.57</v>
      </c>
      <c r="E16" s="20">
        <f>181833.3-1.02</f>
        <v>181832.28</v>
      </c>
      <c r="F16" s="20">
        <f t="shared" si="1"/>
        <v>355837.85</v>
      </c>
      <c r="G16" s="20">
        <f t="shared" si="0"/>
        <v>355837.85</v>
      </c>
      <c r="I16" s="25"/>
    </row>
    <row r="17" spans="1:9" ht="48.75" customHeight="1">
      <c r="A17" s="13">
        <v>9</v>
      </c>
      <c r="B17" s="34" t="s">
        <v>49</v>
      </c>
      <c r="C17" s="10" t="s">
        <v>48</v>
      </c>
      <c r="D17" s="20">
        <f>121490.06-12.06</f>
        <v>121478</v>
      </c>
      <c r="E17" s="20">
        <f>126958.85-6.85</f>
        <v>126952</v>
      </c>
      <c r="F17" s="20">
        <f t="shared" si="1"/>
        <v>248430</v>
      </c>
      <c r="G17" s="20">
        <f t="shared" si="0"/>
        <v>248430</v>
      </c>
      <c r="I17" s="25"/>
    </row>
    <row r="18" spans="1:9" ht="39.75" customHeight="1">
      <c r="A18" s="13">
        <v>10</v>
      </c>
      <c r="B18" s="12" t="s">
        <v>38</v>
      </c>
      <c r="C18" s="9" t="s">
        <v>33</v>
      </c>
      <c r="D18" s="20">
        <f>27283.65-3.49</f>
        <v>27280.16</v>
      </c>
      <c r="E18" s="20">
        <f>28509.17-0.08</f>
        <v>28509.089999999997</v>
      </c>
      <c r="F18" s="20">
        <f t="shared" si="1"/>
        <v>55789.25</v>
      </c>
      <c r="G18" s="20">
        <f t="shared" si="0"/>
        <v>55789.25</v>
      </c>
      <c r="I18" s="25"/>
    </row>
    <row r="19" spans="1:10" ht="39.75" customHeight="1">
      <c r="A19" s="13">
        <v>11</v>
      </c>
      <c r="B19" s="34" t="s">
        <v>13</v>
      </c>
      <c r="C19" s="10" t="s">
        <v>22</v>
      </c>
      <c r="D19" s="20">
        <f>26696.86-0.13</f>
        <v>26696.73</v>
      </c>
      <c r="E19" s="20">
        <f>27896.02-0.03</f>
        <v>27895.99</v>
      </c>
      <c r="F19" s="20">
        <f t="shared" si="1"/>
        <v>54592.72</v>
      </c>
      <c r="G19" s="20">
        <f t="shared" si="0"/>
        <v>54592.72</v>
      </c>
      <c r="I19" s="25"/>
      <c r="J19" s="25"/>
    </row>
    <row r="20" spans="1:9" ht="39.75" customHeight="1">
      <c r="A20" s="13">
        <v>12</v>
      </c>
      <c r="B20" s="12" t="s">
        <v>8</v>
      </c>
      <c r="C20" s="9" t="s">
        <v>27</v>
      </c>
      <c r="D20" s="20">
        <f>43556.91-2.88</f>
        <v>43554.030000000006</v>
      </c>
      <c r="E20" s="20">
        <f>45525.12-6.96</f>
        <v>45518.16</v>
      </c>
      <c r="F20" s="20">
        <f t="shared" si="1"/>
        <v>89072.19</v>
      </c>
      <c r="G20" s="20">
        <f t="shared" si="0"/>
        <v>89072.19</v>
      </c>
      <c r="I20" s="25"/>
    </row>
    <row r="21" spans="1:9" ht="39.75" customHeight="1">
      <c r="A21" s="13">
        <v>13</v>
      </c>
      <c r="B21" s="35" t="s">
        <v>6</v>
      </c>
      <c r="C21" s="9" t="s">
        <v>36</v>
      </c>
      <c r="D21" s="20">
        <f>97323.3-4.3</f>
        <v>97319</v>
      </c>
      <c r="E21" s="20">
        <f>101706.58-0.58</f>
        <v>101706</v>
      </c>
      <c r="F21" s="20">
        <f t="shared" si="1"/>
        <v>199025</v>
      </c>
      <c r="G21" s="20">
        <f t="shared" si="0"/>
        <v>199025</v>
      </c>
      <c r="I21" s="25"/>
    </row>
    <row r="22" spans="1:9" ht="49.5" customHeight="1">
      <c r="A22" s="13">
        <v>14</v>
      </c>
      <c r="B22" s="12" t="s">
        <v>5</v>
      </c>
      <c r="C22" s="9" t="s">
        <v>32</v>
      </c>
      <c r="D22" s="20">
        <f>28412.88-4.98</f>
        <v>28407.9</v>
      </c>
      <c r="E22" s="20">
        <f>29700.86-1.76</f>
        <v>29699.100000000002</v>
      </c>
      <c r="F22" s="20">
        <f t="shared" si="1"/>
        <v>58107</v>
      </c>
      <c r="G22" s="20">
        <f t="shared" si="0"/>
        <v>58107</v>
      </c>
      <c r="I22" s="25"/>
    </row>
    <row r="23" spans="1:9" ht="39.75" customHeight="1">
      <c r="A23" s="13">
        <v>15</v>
      </c>
      <c r="B23" s="17" t="s">
        <v>14</v>
      </c>
      <c r="C23" s="9" t="s">
        <v>29</v>
      </c>
      <c r="D23" s="20">
        <f>57459.23-3.15</f>
        <v>57456.08</v>
      </c>
      <c r="E23" s="20">
        <f>60040.17-0.17</f>
        <v>60040</v>
      </c>
      <c r="F23" s="20">
        <f t="shared" si="1"/>
        <v>117496.08</v>
      </c>
      <c r="G23" s="20">
        <f t="shared" si="0"/>
        <v>117496.08</v>
      </c>
      <c r="I23" s="25"/>
    </row>
    <row r="24" spans="1:10" ht="39.75" customHeight="1">
      <c r="A24" s="13">
        <v>16</v>
      </c>
      <c r="B24" s="17" t="s">
        <v>15</v>
      </c>
      <c r="C24" s="15" t="s">
        <v>31</v>
      </c>
      <c r="D24" s="20">
        <f>112026.9-0.6</f>
        <v>112026.29999999999</v>
      </c>
      <c r="E24" s="20">
        <f>117070.63-0.45</f>
        <v>117070.18000000001</v>
      </c>
      <c r="F24" s="20">
        <f t="shared" si="1"/>
        <v>229096.47999999998</v>
      </c>
      <c r="G24" s="20">
        <f t="shared" si="0"/>
        <v>229096.47999999998</v>
      </c>
      <c r="I24" s="25"/>
      <c r="J24" s="25"/>
    </row>
    <row r="25" spans="1:10" ht="39.75" customHeight="1">
      <c r="A25" s="13">
        <v>17</v>
      </c>
      <c r="B25" s="17" t="s">
        <v>51</v>
      </c>
      <c r="C25" s="15" t="s">
        <v>25</v>
      </c>
      <c r="D25" s="20">
        <f>108669.76-1.69</f>
        <v>108668.06999999999</v>
      </c>
      <c r="E25" s="20">
        <f>112796.22-0.27</f>
        <v>112795.95</v>
      </c>
      <c r="F25" s="20">
        <f t="shared" si="1"/>
        <v>221464.02</v>
      </c>
      <c r="G25" s="20">
        <f t="shared" si="0"/>
        <v>221464.02</v>
      </c>
      <c r="I25" s="25"/>
      <c r="J25" s="25"/>
    </row>
    <row r="26" spans="1:10" ht="39.75" customHeight="1">
      <c r="A26" s="13">
        <v>18</v>
      </c>
      <c r="B26" s="36" t="s">
        <v>12</v>
      </c>
      <c r="C26" s="10" t="s">
        <v>24</v>
      </c>
      <c r="D26" s="20">
        <f>87566.08-5.67</f>
        <v>87560.41</v>
      </c>
      <c r="E26" s="20">
        <f>91511.08-0.17</f>
        <v>91510.91</v>
      </c>
      <c r="F26" s="20">
        <f t="shared" si="1"/>
        <v>179071.32</v>
      </c>
      <c r="G26" s="20">
        <f t="shared" si="0"/>
        <v>179071.32</v>
      </c>
      <c r="I26" s="25"/>
      <c r="J26" s="25"/>
    </row>
    <row r="27" spans="1:10" ht="39.75" customHeight="1">
      <c r="A27" s="13">
        <v>19</v>
      </c>
      <c r="B27" s="36" t="s">
        <v>11</v>
      </c>
      <c r="C27" s="10" t="s">
        <v>26</v>
      </c>
      <c r="D27" s="20">
        <f>27148.13-2</f>
        <v>27146.13</v>
      </c>
      <c r="E27" s="20">
        <f>28367.56-2.1</f>
        <v>28365.460000000003</v>
      </c>
      <c r="F27" s="20">
        <f t="shared" si="1"/>
        <v>55511.590000000004</v>
      </c>
      <c r="G27" s="20">
        <f t="shared" si="0"/>
        <v>55511.590000000004</v>
      </c>
      <c r="I27" s="25"/>
      <c r="J27" s="25"/>
    </row>
    <row r="28" spans="1:10" ht="39.75" customHeight="1">
      <c r="A28" s="13">
        <v>20</v>
      </c>
      <c r="B28" s="36" t="s">
        <v>9</v>
      </c>
      <c r="C28" s="10" t="s">
        <v>23</v>
      </c>
      <c r="D28" s="20">
        <f>245058.95-0.62</f>
        <v>245058.33000000002</v>
      </c>
      <c r="E28" s="20">
        <f>256089.91-0.58</f>
        <v>256089.33000000002</v>
      </c>
      <c r="F28" s="20">
        <f t="shared" si="1"/>
        <v>501147.66000000003</v>
      </c>
      <c r="G28" s="20">
        <f t="shared" si="0"/>
        <v>501147.66000000003</v>
      </c>
      <c r="I28" s="25"/>
      <c r="J28" s="25"/>
    </row>
    <row r="29" spans="1:10" ht="39.75" customHeight="1">
      <c r="A29" s="13">
        <v>21</v>
      </c>
      <c r="B29" s="37" t="s">
        <v>10</v>
      </c>
      <c r="C29" s="10" t="s">
        <v>21</v>
      </c>
      <c r="D29" s="20">
        <f>51919.29-1.23</f>
        <v>51918.06</v>
      </c>
      <c r="E29" s="20">
        <f>54251.39-3.09</f>
        <v>54248.3</v>
      </c>
      <c r="F29" s="20">
        <f t="shared" si="1"/>
        <v>106166.36</v>
      </c>
      <c r="G29" s="20">
        <f t="shared" si="0"/>
        <v>106166.36</v>
      </c>
      <c r="I29" s="25"/>
      <c r="J29" s="25"/>
    </row>
    <row r="30" spans="1:9" ht="39.75" customHeight="1">
      <c r="A30" s="13">
        <v>22</v>
      </c>
      <c r="B30" s="15" t="s">
        <v>42</v>
      </c>
      <c r="C30" s="10" t="s">
        <v>44</v>
      </c>
      <c r="D30" s="20">
        <f>29136.17-3.47</f>
        <v>29132.699999999997</v>
      </c>
      <c r="E30" s="20">
        <f>30444.9-21</f>
        <v>30423.9</v>
      </c>
      <c r="F30" s="20">
        <f t="shared" si="1"/>
        <v>59556.6</v>
      </c>
      <c r="G30" s="20">
        <f t="shared" si="0"/>
        <v>59556.6</v>
      </c>
      <c r="I30" s="25"/>
    </row>
    <row r="31" spans="1:9" ht="39.75" customHeight="1">
      <c r="A31" s="13">
        <v>23</v>
      </c>
      <c r="B31" s="38" t="s">
        <v>43</v>
      </c>
      <c r="C31" s="10" t="s">
        <v>45</v>
      </c>
      <c r="D31" s="20">
        <f>171345.42-0.88</f>
        <v>171344.54</v>
      </c>
      <c r="E31" s="20">
        <f>181602.49-1.88</f>
        <v>181600.61</v>
      </c>
      <c r="F31" s="20">
        <f t="shared" si="1"/>
        <v>352945.15</v>
      </c>
      <c r="G31" s="20">
        <f t="shared" si="0"/>
        <v>352945.15</v>
      </c>
      <c r="I31" s="25"/>
    </row>
    <row r="32" spans="1:9" ht="39.75" customHeight="1">
      <c r="A32" s="39">
        <v>24</v>
      </c>
      <c r="B32" s="40" t="s">
        <v>53</v>
      </c>
      <c r="C32" s="10" t="s">
        <v>56</v>
      </c>
      <c r="D32" s="20">
        <f>71168.13-4.63</f>
        <v>71163.5</v>
      </c>
      <c r="E32" s="20">
        <f>74364.85-4.35</f>
        <v>74360.5</v>
      </c>
      <c r="F32" s="20">
        <f t="shared" si="1"/>
        <v>145524</v>
      </c>
      <c r="G32" s="20">
        <f t="shared" si="0"/>
        <v>145524</v>
      </c>
      <c r="I32" s="25"/>
    </row>
    <row r="33" spans="1:9" ht="39.75" customHeight="1">
      <c r="A33" s="39">
        <v>25</v>
      </c>
      <c r="B33" s="40" t="s">
        <v>54</v>
      </c>
      <c r="C33" s="10" t="s">
        <v>57</v>
      </c>
      <c r="D33" s="20">
        <f>40248.56-0.36</f>
        <v>40248.2</v>
      </c>
      <c r="E33" s="20">
        <f>42056.44-6.24</f>
        <v>42050.200000000004</v>
      </c>
      <c r="F33" s="20">
        <f t="shared" si="1"/>
        <v>82298.4</v>
      </c>
      <c r="G33" s="20">
        <f t="shared" si="0"/>
        <v>82298.4</v>
      </c>
      <c r="I33" s="25"/>
    </row>
    <row r="34" spans="1:9" ht="39.75" customHeight="1">
      <c r="A34" s="39">
        <v>26</v>
      </c>
      <c r="B34" s="40" t="s">
        <v>55</v>
      </c>
      <c r="C34" s="10" t="s">
        <v>58</v>
      </c>
      <c r="D34" s="20">
        <f>67351.98-3.18</f>
        <v>67348.8</v>
      </c>
      <c r="E34" s="20">
        <f>70377.28-1.48</f>
        <v>70375.8</v>
      </c>
      <c r="F34" s="20">
        <f t="shared" si="1"/>
        <v>137724.6</v>
      </c>
      <c r="G34" s="20">
        <f t="shared" si="0"/>
        <v>137724.6</v>
      </c>
      <c r="I34" s="25"/>
    </row>
    <row r="35" spans="1:12" s="24" customFormat="1" ht="41.25" customHeight="1">
      <c r="A35" s="6"/>
      <c r="B35" s="29" t="s">
        <v>2</v>
      </c>
      <c r="C35" s="11"/>
      <c r="D35" s="4">
        <f>SUM(D6:D34)</f>
        <v>2445662.9399999995</v>
      </c>
      <c r="E35" s="4">
        <f>SUM(E6:E34)</f>
        <v>2557511.2499999995</v>
      </c>
      <c r="F35" s="4">
        <f>SUM(F6:F34)</f>
        <v>5003174.19</v>
      </c>
      <c r="G35" s="4">
        <f>SUM(G6:G34)</f>
        <v>5003174.19</v>
      </c>
      <c r="H35" s="25"/>
      <c r="I35" s="28"/>
      <c r="J35" s="28"/>
      <c r="K35" s="25"/>
      <c r="L35" s="25"/>
    </row>
    <row r="36" spans="1:12" s="24" customFormat="1" ht="41.25" customHeight="1">
      <c r="A36" s="41"/>
      <c r="B36" s="42"/>
      <c r="C36" s="42"/>
      <c r="D36" s="43"/>
      <c r="E36" s="43"/>
      <c r="F36" s="43"/>
      <c r="G36" s="43"/>
      <c r="H36" s="25"/>
      <c r="I36" s="28"/>
      <c r="J36" s="28"/>
      <c r="K36" s="25"/>
      <c r="L36" s="25"/>
    </row>
    <row r="37" spans="2:7" ht="30" customHeight="1">
      <c r="B37" s="8" t="s">
        <v>17</v>
      </c>
      <c r="C37" s="8"/>
      <c r="D37" s="8"/>
      <c r="E37" s="8"/>
      <c r="F37" s="8"/>
      <c r="G37" s="8"/>
    </row>
    <row r="38" spans="1:8" s="24" customFormat="1" ht="90" customHeight="1">
      <c r="A38" s="7" t="s">
        <v>0</v>
      </c>
      <c r="B38" s="3" t="s">
        <v>1</v>
      </c>
      <c r="C38" s="16" t="s">
        <v>20</v>
      </c>
      <c r="D38" s="23" t="s">
        <v>62</v>
      </c>
      <c r="E38" s="23" t="s">
        <v>66</v>
      </c>
      <c r="F38" s="23" t="s">
        <v>63</v>
      </c>
      <c r="G38" s="23" t="s">
        <v>64</v>
      </c>
      <c r="H38" s="28"/>
    </row>
    <row r="39" spans="1:10" ht="40.5" customHeight="1">
      <c r="A39" s="31">
        <v>1</v>
      </c>
      <c r="B39" s="32" t="s">
        <v>16</v>
      </c>
      <c r="C39" s="10" t="s">
        <v>25</v>
      </c>
      <c r="D39" s="20">
        <f>50169.6-477.6</f>
        <v>49692</v>
      </c>
      <c r="E39" s="20">
        <f>52464-348</f>
        <v>52116</v>
      </c>
      <c r="F39" s="20">
        <f>D39+E39</f>
        <v>101808</v>
      </c>
      <c r="G39" s="20">
        <f>F39</f>
        <v>101808</v>
      </c>
      <c r="H39" s="14"/>
      <c r="J39" s="25"/>
    </row>
    <row r="40" spans="1:12" s="24" customFormat="1" ht="42.75" customHeight="1">
      <c r="A40" s="26"/>
      <c r="B40" s="1" t="s">
        <v>2</v>
      </c>
      <c r="C40" s="11"/>
      <c r="D40" s="4">
        <f>D39</f>
        <v>49692</v>
      </c>
      <c r="E40" s="4">
        <f>E39</f>
        <v>52116</v>
      </c>
      <c r="F40" s="4">
        <f>F39</f>
        <v>101808</v>
      </c>
      <c r="G40" s="4">
        <f>G39</f>
        <v>101808</v>
      </c>
      <c r="H40" s="25"/>
      <c r="I40" s="28"/>
      <c r="J40" s="25"/>
      <c r="K40" s="14"/>
      <c r="L40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2023-12-22T11:12:50Z</cp:lastPrinted>
  <dcterms:created xsi:type="dcterms:W3CDTF">2008-07-09T17:17:44Z</dcterms:created>
  <dcterms:modified xsi:type="dcterms:W3CDTF">2024-02-07T07:18:21Z</dcterms:modified>
  <cp:category/>
  <cp:version/>
  <cp:contentType/>
  <cp:contentStatus/>
</cp:coreProperties>
</file>